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BS" sheetId="1" r:id="rId1"/>
    <sheet name="PL" sheetId="2" r:id="rId2"/>
    <sheet name="EQUITY" sheetId="3" r:id="rId3"/>
    <sheet name="CFLOW-DEC" sheetId="4" r:id="rId4"/>
  </sheets>
  <externalReferences>
    <externalReference r:id="rId7"/>
  </externalReferences>
  <definedNames>
    <definedName name="_xlnm.Print_Area" localSheetId="0">'BS'!$A$1:$G$56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<sst xmlns="http://schemas.openxmlformats.org/spreadsheetml/2006/main" count="128" uniqueCount="94">
  <si>
    <t>LANDMARKS BERHAD</t>
  </si>
  <si>
    <t>UNAUDITED CONDENSED CONSOLIDATED BALANCE SHEET</t>
  </si>
  <si>
    <t>At 31 December 2002</t>
  </si>
  <si>
    <t>31 December 02</t>
  </si>
  <si>
    <t>31 December 01</t>
  </si>
  <si>
    <t>RM' 000</t>
  </si>
  <si>
    <t>Property, plant and equipment</t>
  </si>
  <si>
    <t>Investment in associates</t>
  </si>
  <si>
    <t>Other investments</t>
  </si>
  <si>
    <t>Investment properties</t>
  </si>
  <si>
    <t>Hotel properties</t>
  </si>
  <si>
    <t>Properties under development</t>
  </si>
  <si>
    <t>Goodwill On Consolidation</t>
  </si>
  <si>
    <t>Current assets</t>
  </si>
  <si>
    <t>Inventories</t>
  </si>
  <si>
    <t>Trade and other receivables</t>
  </si>
  <si>
    <t>Dividend receivables</t>
  </si>
  <si>
    <t>Cash and cash equivalents</t>
  </si>
  <si>
    <t>Current liabilities</t>
  </si>
  <si>
    <t>Trade and other payables</t>
  </si>
  <si>
    <t>Borrowings</t>
  </si>
  <si>
    <t>Taxation</t>
  </si>
  <si>
    <t>Net current assets/(liabilities)</t>
  </si>
  <si>
    <t>Financed by:</t>
  </si>
  <si>
    <t>Shareholders' equity</t>
  </si>
  <si>
    <t>Share capital</t>
  </si>
  <si>
    <t>Reserves</t>
  </si>
  <si>
    <t>Minority shareholders' interests</t>
  </si>
  <si>
    <t>Long term and deferred liabilities</t>
  </si>
  <si>
    <t>Deferred taxation</t>
  </si>
  <si>
    <t>Retirement benefit</t>
  </si>
  <si>
    <t>Net Tangible Assets per share (RM)</t>
  </si>
  <si>
    <t>The notes set out on pages 5 to 8 form an integral part of, and, should be read in conjunction with, this interim financial report.</t>
  </si>
  <si>
    <t>UNAUDITED CONDENSED CONSOLIDATED INCOME STATEMENTS</t>
  </si>
  <si>
    <t>For the period ended 31 DECEMBER 2002</t>
  </si>
  <si>
    <t>3 months ended</t>
  </si>
  <si>
    <t>12 months ended</t>
  </si>
  <si>
    <t>31 December</t>
  </si>
  <si>
    <t>RM'000</t>
  </si>
  <si>
    <t>Revenue</t>
  </si>
  <si>
    <t>Profit from Operations</t>
  </si>
  <si>
    <t>Exceptional gains</t>
  </si>
  <si>
    <t>Exceptional losses</t>
  </si>
  <si>
    <t xml:space="preserve">Operating  (Loss) / Profit </t>
  </si>
  <si>
    <t>Interest income</t>
  </si>
  <si>
    <t>Interest expenses</t>
  </si>
  <si>
    <t>Share of profit of associates</t>
  </si>
  <si>
    <t>(Loss)/ profit before taxation</t>
  </si>
  <si>
    <t>Tax expense</t>
  </si>
  <si>
    <t>(Loss)/ profit after taxation</t>
  </si>
  <si>
    <t>Less: Minority interests</t>
  </si>
  <si>
    <t>Net (loss)/ profit for the period</t>
  </si>
  <si>
    <t>Basic earnings per ordinary share (sen)</t>
  </si>
  <si>
    <t>Diluted earnings per ordinary share (sen)</t>
  </si>
  <si>
    <t>N/A</t>
  </si>
  <si>
    <t>UNAUDITED CONDENSED CONSOLIDATED STATEMENTS OF CHANGES IN EQUITY</t>
  </si>
  <si>
    <t>For the twelve months ended 31 December 2002</t>
  </si>
  <si>
    <t>&lt;------------------------Non-distributable---------------------------&gt;</t>
  </si>
  <si>
    <t>Distributable Retained profits/Accumulated losses</t>
  </si>
  <si>
    <t>Share Capital</t>
  </si>
  <si>
    <t>Reserve on consolidation</t>
  </si>
  <si>
    <t>Translation Reserves</t>
  </si>
  <si>
    <t>Capital reserves</t>
  </si>
  <si>
    <t>Share premium</t>
  </si>
  <si>
    <t>Total</t>
  </si>
  <si>
    <t>At 1 January 2002</t>
  </si>
  <si>
    <t>MASB 19 Adjustment</t>
  </si>
  <si>
    <t>Restated Balance</t>
  </si>
  <si>
    <t>Net gains and losses not recognised</t>
  </si>
  <si>
    <t>in the income statements:</t>
  </si>
  <si>
    <t>Currency translation differences</t>
  </si>
  <si>
    <t>Net loss not recognised</t>
  </si>
  <si>
    <t>Net loss for the twelve month period</t>
  </si>
  <si>
    <t>Increased in Share Capital</t>
  </si>
  <si>
    <t>Dividends - 2001 final</t>
  </si>
  <si>
    <t>At 1 January 2001</t>
  </si>
  <si>
    <t>Restated balances</t>
  </si>
  <si>
    <t>Net profit for the nine month period</t>
  </si>
  <si>
    <t>Dividends - 2000 final</t>
  </si>
  <si>
    <t>At 312 December 2001</t>
  </si>
  <si>
    <t>UNAUDITED CONDENSED CONSOLIDATED CASHFLOW STATEMENT</t>
  </si>
  <si>
    <t>For the year ended 31 December 2002</t>
  </si>
  <si>
    <t>31 December 2002</t>
  </si>
  <si>
    <t>31 December 2001</t>
  </si>
  <si>
    <t>Net cash inflow from operating activities</t>
  </si>
  <si>
    <t>Net cash outflow from investing activities</t>
  </si>
  <si>
    <t>Net cash inflow/(outflow) from financing activities</t>
  </si>
  <si>
    <t>Net increase/(decrease) in cash and cash equivalents</t>
  </si>
  <si>
    <t>Cash and cash equivalents at 1 January</t>
  </si>
  <si>
    <t>Foreign exchange differences on opening balances</t>
  </si>
  <si>
    <t>Cash and cash equivalents at 31 December</t>
  </si>
  <si>
    <t>Cash and bank balances</t>
  </si>
  <si>
    <t>Deposits (excluding deposits pledged)</t>
  </si>
  <si>
    <t>Bank overdrafts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</si>
</sst>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/m/yyyy"/>
    <numFmt numFmtId="171" formatCode="_(* #,##0.0_);_(* \(#,##0.0\);_(* &quot;-&quot;??_);_(@_)"/>
    <numFmt numFmtId="172" formatCode="_(* #,##0_);_(* \(#,##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_(* #,##0.0_);_(* \(#,##0.0\);_(* &quot;-&quot;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72" fontId="3" fillId="0" borderId="5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15" applyNumberFormat="1" applyFont="1" applyBorder="1" applyAlignment="1">
      <alignment vertical="center"/>
    </xf>
    <xf numFmtId="172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3" fillId="0" borderId="2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0" fontId="3" fillId="0" borderId="7" xfId="0" applyFont="1" applyBorder="1" applyAlignment="1">
      <alignment/>
    </xf>
    <xf numFmtId="172" fontId="0" fillId="0" borderId="8" xfId="15" applyNumberFormat="1" applyFont="1" applyBorder="1" applyAlignment="1">
      <alignment/>
    </xf>
    <xf numFmtId="0" fontId="3" fillId="0" borderId="9" xfId="0" applyFont="1" applyBorder="1" applyAlignment="1">
      <alignment vertical="center"/>
    </xf>
    <xf numFmtId="172" fontId="3" fillId="0" borderId="10" xfId="15" applyNumberFormat="1" applyFont="1" applyBorder="1" applyAlignment="1">
      <alignment vertical="center"/>
    </xf>
    <xf numFmtId="172" fontId="0" fillId="0" borderId="10" xfId="15" applyNumberFormat="1" applyFont="1" applyBorder="1" applyAlignment="1">
      <alignment vertical="center"/>
    </xf>
    <xf numFmtId="172" fontId="0" fillId="0" borderId="11" xfId="15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2" fontId="3" fillId="0" borderId="12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9" xfId="15" applyNumberFormat="1" applyFont="1" applyBorder="1" applyAlignment="1">
      <alignment vertical="center"/>
    </xf>
    <xf numFmtId="172" fontId="3" fillId="0" borderId="11" xfId="15" applyNumberFormat="1" applyFont="1" applyBorder="1" applyAlignment="1">
      <alignment vertical="center"/>
    </xf>
    <xf numFmtId="0" fontId="0" fillId="0" borderId="7" xfId="0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8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6" xfId="15" applyNumberFormat="1" applyFont="1" applyBorder="1" applyAlignment="1">
      <alignment/>
    </xf>
    <xf numFmtId="0" fontId="3" fillId="0" borderId="7" xfId="0" applyFont="1" applyBorder="1" applyAlignment="1">
      <alignment vertical="center"/>
    </xf>
    <xf numFmtId="172" fontId="3" fillId="0" borderId="7" xfId="15" applyNumberFormat="1" applyFont="1" applyBorder="1" applyAlignment="1">
      <alignment vertical="center"/>
    </xf>
    <xf numFmtId="172" fontId="3" fillId="0" borderId="8" xfId="15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8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9" xfId="15" applyNumberFormat="1" applyFont="1" applyBorder="1" applyAlignment="1">
      <alignment/>
    </xf>
    <xf numFmtId="172" fontId="3" fillId="0" borderId="11" xfId="15" applyNumberFormat="1" applyFont="1" applyBorder="1" applyAlignment="1">
      <alignment/>
    </xf>
    <xf numFmtId="172" fontId="3" fillId="0" borderId="10" xfId="15" applyNumberFormat="1" applyFont="1" applyBorder="1" applyAlignment="1">
      <alignment/>
    </xf>
    <xf numFmtId="43" fontId="0" fillId="0" borderId="5" xfId="15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center" vertical="justify" wrapText="1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Alignment="1">
      <alignment horizontal="center" wrapText="1"/>
    </xf>
    <xf numFmtId="172" fontId="3" fillId="0" borderId="3" xfId="15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15" applyNumberFormat="1" applyFont="1" applyBorder="1" applyAlignment="1">
      <alignment/>
    </xf>
    <xf numFmtId="172" fontId="3" fillId="0" borderId="11" xfId="15" applyNumberFormat="1" applyFont="1" applyBorder="1" applyAlignment="1">
      <alignment/>
    </xf>
    <xf numFmtId="172" fontId="3" fillId="0" borderId="6" xfId="15" applyNumberFormat="1" applyFont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15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2" fontId="3" fillId="0" borderId="12" xfId="15" applyNumberFormat="1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16" fontId="3" fillId="0" borderId="7" xfId="0" applyNumberFormat="1" applyFont="1" applyBorder="1" applyAlignment="1" quotePrefix="1">
      <alignment horizontal="center"/>
    </xf>
    <xf numFmtId="0" fontId="0" fillId="0" borderId="8" xfId="0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justify" wrapText="1"/>
    </xf>
    <xf numFmtId="15" fontId="3" fillId="0" borderId="2" xfId="0" applyNumberFormat="1" applyFont="1" applyBorder="1" applyAlignment="1" quotePrefix="1">
      <alignment/>
    </xf>
    <xf numFmtId="15" fontId="3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LSE%20REPORT%20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 AR"/>
      <sheetName val="BS"/>
      <sheetName val="PL"/>
      <sheetName val="EQUITY"/>
      <sheetName val="CFLOW-DEC"/>
      <sheetName val="cflow wpapers-sep 02"/>
      <sheetName val="cflow-Dec 2002"/>
      <sheetName val="CFLOW (2)"/>
    </sheetNames>
    <sheetDataSet>
      <sheetData sheetId="2">
        <row r="28">
          <cell r="E28">
            <v>-38613</v>
          </cell>
        </row>
      </sheetData>
      <sheetData sheetId="3">
        <row r="22">
          <cell r="C22">
            <v>463831</v>
          </cell>
          <cell r="D22">
            <v>4544</v>
          </cell>
          <cell r="E22">
            <v>183</v>
          </cell>
          <cell r="F22">
            <v>23504</v>
          </cell>
          <cell r="G22">
            <v>218209</v>
          </cell>
          <cell r="H22">
            <v>-315394</v>
          </cell>
        </row>
      </sheetData>
      <sheetData sheetId="5">
        <row r="49">
          <cell r="C49">
            <v>47571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26.57421875" style="2" customWidth="1"/>
    <col min="3" max="3" width="10.57421875" style="3" customWidth="1"/>
    <col min="4" max="4" width="2.8515625" style="1" customWidth="1"/>
    <col min="5" max="5" width="17.8515625" style="1" customWidth="1"/>
    <col min="6" max="6" width="3.00390625" style="2" customWidth="1"/>
    <col min="7" max="7" width="16.00390625" style="2" customWidth="1"/>
    <col min="8" max="8" width="3.7109375" style="2" customWidth="1"/>
    <col min="9" max="9" width="11.00390625" style="2" customWidth="1"/>
    <col min="10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7" s="1" customFormat="1" ht="12.75">
      <c r="A5" s="4"/>
      <c r="B5" s="5"/>
      <c r="C5" s="6"/>
      <c r="D5" s="6"/>
      <c r="E5" s="7" t="s">
        <v>3</v>
      </c>
      <c r="F5" s="6"/>
      <c r="G5" s="8" t="s">
        <v>4</v>
      </c>
    </row>
    <row r="6" spans="1:7" s="1" customFormat="1" ht="12.75">
      <c r="A6" s="9"/>
      <c r="B6" s="10"/>
      <c r="C6" s="11"/>
      <c r="D6" s="11"/>
      <c r="E6" s="11" t="s">
        <v>5</v>
      </c>
      <c r="F6" s="11"/>
      <c r="G6" s="12" t="s">
        <v>5</v>
      </c>
    </row>
    <row r="7" spans="1:7" ht="12.75">
      <c r="A7" s="13"/>
      <c r="B7" s="13"/>
      <c r="C7" s="14"/>
      <c r="D7" s="15"/>
      <c r="E7" s="15"/>
      <c r="F7" s="13"/>
      <c r="G7" s="13"/>
    </row>
    <row r="8" spans="1:9" ht="12.75">
      <c r="A8" s="15" t="s">
        <v>6</v>
      </c>
      <c r="B8" s="13"/>
      <c r="C8" s="14"/>
      <c r="D8" s="15"/>
      <c r="E8" s="16">
        <v>113433</v>
      </c>
      <c r="F8" s="17"/>
      <c r="G8" s="17">
        <v>91515</v>
      </c>
      <c r="I8" s="18"/>
    </row>
    <row r="9" spans="1:9" ht="12.75">
      <c r="A9" s="15" t="s">
        <v>7</v>
      </c>
      <c r="B9" s="13"/>
      <c r="C9" s="14"/>
      <c r="D9" s="15"/>
      <c r="E9" s="16">
        <v>226693</v>
      </c>
      <c r="F9" s="17"/>
      <c r="G9" s="17">
        <v>229053</v>
      </c>
      <c r="I9" s="18"/>
    </row>
    <row r="10" spans="1:9" ht="12.75">
      <c r="A10" s="15" t="s">
        <v>8</v>
      </c>
      <c r="B10" s="13"/>
      <c r="C10" s="14"/>
      <c r="D10" s="15"/>
      <c r="E10" s="16">
        <v>18760</v>
      </c>
      <c r="F10" s="17"/>
      <c r="G10" s="17">
        <v>60763</v>
      </c>
      <c r="I10" s="18"/>
    </row>
    <row r="11" spans="1:9" ht="12.75">
      <c r="A11" s="15" t="s">
        <v>9</v>
      </c>
      <c r="B11" s="13"/>
      <c r="C11" s="14"/>
      <c r="D11" s="15"/>
      <c r="E11" s="16">
        <v>169459</v>
      </c>
      <c r="F11" s="17"/>
      <c r="G11" s="17">
        <v>169459</v>
      </c>
      <c r="I11" s="18"/>
    </row>
    <row r="12" spans="1:9" ht="12.75">
      <c r="A12" s="15" t="s">
        <v>10</v>
      </c>
      <c r="B12" s="13"/>
      <c r="C12" s="14"/>
      <c r="D12" s="15"/>
      <c r="E12" s="16">
        <v>219215</v>
      </c>
      <c r="F12" s="17"/>
      <c r="G12" s="17">
        <v>227857</v>
      </c>
      <c r="I12" s="18"/>
    </row>
    <row r="13" spans="1:9" ht="12.75">
      <c r="A13" s="10" t="s">
        <v>11</v>
      </c>
      <c r="B13" s="19"/>
      <c r="C13" s="20"/>
      <c r="D13" s="10"/>
      <c r="E13" s="21">
        <v>236001</v>
      </c>
      <c r="F13" s="22"/>
      <c r="G13" s="22">
        <v>243797</v>
      </c>
      <c r="I13" s="18"/>
    </row>
    <row r="14" spans="1:7" s="27" customFormat="1" ht="20.25" customHeight="1">
      <c r="A14" s="23"/>
      <c r="B14" s="23"/>
      <c r="C14" s="23"/>
      <c r="D14" s="24"/>
      <c r="E14" s="25">
        <f>SUM(E8:E13)</f>
        <v>983561</v>
      </c>
      <c r="F14" s="26"/>
      <c r="G14" s="26">
        <f>SUM(G8:G13)</f>
        <v>1022444</v>
      </c>
    </row>
    <row r="15" spans="1:7" s="27" customFormat="1" ht="12" customHeight="1">
      <c r="A15" s="23"/>
      <c r="B15" s="23"/>
      <c r="C15" s="23"/>
      <c r="D15" s="24"/>
      <c r="E15" s="25"/>
      <c r="F15" s="26"/>
      <c r="G15" s="26"/>
    </row>
    <row r="16" spans="1:7" s="27" customFormat="1" ht="12" customHeight="1">
      <c r="A16" s="24" t="s">
        <v>12</v>
      </c>
      <c r="B16" s="23"/>
      <c r="C16" s="23"/>
      <c r="D16" s="24"/>
      <c r="E16" s="25">
        <v>4214</v>
      </c>
      <c r="F16" s="26"/>
      <c r="G16" s="26">
        <v>0</v>
      </c>
    </row>
    <row r="17" spans="1:7" ht="12.75">
      <c r="A17" s="13"/>
      <c r="B17" s="13"/>
      <c r="C17" s="14"/>
      <c r="D17" s="15"/>
      <c r="E17" s="16"/>
      <c r="F17" s="17"/>
      <c r="G17" s="17"/>
    </row>
    <row r="18" spans="1:7" ht="12.75">
      <c r="A18" s="15" t="s">
        <v>13</v>
      </c>
      <c r="B18" s="13"/>
      <c r="C18" s="14"/>
      <c r="D18" s="15"/>
      <c r="E18" s="16"/>
      <c r="F18" s="17"/>
      <c r="G18" s="17"/>
    </row>
    <row r="19" spans="1:9" ht="12.75">
      <c r="A19" s="13"/>
      <c r="B19" s="13" t="s">
        <v>14</v>
      </c>
      <c r="C19" s="14"/>
      <c r="D19" s="4"/>
      <c r="E19" s="28">
        <v>14300</v>
      </c>
      <c r="F19" s="29"/>
      <c r="G19" s="30">
        <v>12879</v>
      </c>
      <c r="I19" s="18"/>
    </row>
    <row r="20" spans="1:9" ht="12.75">
      <c r="A20" s="13"/>
      <c r="B20" s="13" t="s">
        <v>11</v>
      </c>
      <c r="C20" s="14"/>
      <c r="D20" s="31"/>
      <c r="E20" s="16">
        <v>23595</v>
      </c>
      <c r="F20" s="17"/>
      <c r="G20" s="32">
        <v>23937</v>
      </c>
      <c r="I20" s="18"/>
    </row>
    <row r="21" spans="1:9" ht="12.75">
      <c r="A21" s="13"/>
      <c r="B21" s="13" t="s">
        <v>15</v>
      </c>
      <c r="C21" s="14"/>
      <c r="D21" s="31"/>
      <c r="E21" s="16">
        <v>124300</v>
      </c>
      <c r="F21" s="17"/>
      <c r="G21" s="32">
        <f>22699+30409+57712</f>
        <v>110820</v>
      </c>
      <c r="I21" s="18"/>
    </row>
    <row r="22" spans="1:9" ht="12.75">
      <c r="A22" s="13"/>
      <c r="B22" s="13" t="s">
        <v>16</v>
      </c>
      <c r="C22" s="14"/>
      <c r="D22" s="31"/>
      <c r="E22" s="16">
        <v>0</v>
      </c>
      <c r="F22" s="17"/>
      <c r="G22" s="32">
        <v>0</v>
      </c>
      <c r="I22" s="18"/>
    </row>
    <row r="23" spans="1:9" ht="12.75">
      <c r="A23" s="13"/>
      <c r="B23" s="13" t="s">
        <v>17</v>
      </c>
      <c r="C23" s="14"/>
      <c r="D23" s="31"/>
      <c r="E23" s="16">
        <v>63816</v>
      </c>
      <c r="F23" s="17"/>
      <c r="G23" s="32">
        <f>38456+11656</f>
        <v>50112</v>
      </c>
      <c r="I23" s="18"/>
    </row>
    <row r="24" spans="1:8" s="27" customFormat="1" ht="19.5" customHeight="1">
      <c r="A24" s="23"/>
      <c r="B24" s="23"/>
      <c r="C24" s="23"/>
      <c r="D24" s="33"/>
      <c r="E24" s="34">
        <f>SUM(E19:E23)</f>
        <v>226011</v>
      </c>
      <c r="F24" s="35"/>
      <c r="G24" s="36">
        <f>SUM(G19:G23)</f>
        <v>197748</v>
      </c>
      <c r="H24" s="23"/>
    </row>
    <row r="25" spans="1:8" ht="12.75">
      <c r="A25" s="13"/>
      <c r="B25" s="13"/>
      <c r="C25" s="14"/>
      <c r="D25" s="15"/>
      <c r="E25" s="16"/>
      <c r="F25" s="17"/>
      <c r="G25" s="17"/>
      <c r="H25" s="13"/>
    </row>
    <row r="26" spans="1:8" ht="12.75">
      <c r="A26" s="15" t="s">
        <v>18</v>
      </c>
      <c r="B26" s="13"/>
      <c r="C26" s="14"/>
      <c r="D26" s="15"/>
      <c r="E26" s="16"/>
      <c r="F26" s="17"/>
      <c r="G26" s="17"/>
      <c r="H26" s="13"/>
    </row>
    <row r="27" spans="1:9" ht="12.75">
      <c r="A27" s="13"/>
      <c r="B27" s="13" t="s">
        <v>19</v>
      </c>
      <c r="C27" s="14"/>
      <c r="D27" s="4"/>
      <c r="E27" s="28">
        <v>131344</v>
      </c>
      <c r="F27" s="29"/>
      <c r="G27" s="30">
        <f>50830+74473</f>
        <v>125303</v>
      </c>
      <c r="H27" s="13"/>
      <c r="I27" s="18"/>
    </row>
    <row r="28" spans="1:9" ht="12.75">
      <c r="A28" s="13"/>
      <c r="B28" s="13" t="s">
        <v>20</v>
      </c>
      <c r="C28" s="14"/>
      <c r="D28" s="31"/>
      <c r="E28" s="16">
        <v>16065</v>
      </c>
      <c r="F28" s="17"/>
      <c r="G28" s="32">
        <v>81501</v>
      </c>
      <c r="H28" s="13"/>
      <c r="I28" s="18"/>
    </row>
    <row r="29" spans="1:9" ht="12.75">
      <c r="A29" s="13"/>
      <c r="B29" s="13" t="s">
        <v>21</v>
      </c>
      <c r="C29" s="14"/>
      <c r="D29" s="31"/>
      <c r="E29" s="16">
        <v>11887</v>
      </c>
      <c r="F29" s="17"/>
      <c r="G29" s="32">
        <v>10963</v>
      </c>
      <c r="H29" s="13"/>
      <c r="I29" s="18"/>
    </row>
    <row r="30" spans="1:8" s="27" customFormat="1" ht="19.5" customHeight="1">
      <c r="A30" s="23"/>
      <c r="B30" s="23"/>
      <c r="C30" s="23"/>
      <c r="D30" s="33"/>
      <c r="E30" s="34">
        <f>SUM(E27:E29)</f>
        <v>159296</v>
      </c>
      <c r="F30" s="35"/>
      <c r="G30" s="36">
        <f>SUM(G27:G29)</f>
        <v>217767</v>
      </c>
      <c r="H30" s="23"/>
    </row>
    <row r="31" spans="1:8" ht="7.5" customHeight="1">
      <c r="A31" s="13"/>
      <c r="B31" s="13"/>
      <c r="C31" s="14"/>
      <c r="D31" s="15"/>
      <c r="E31" s="16"/>
      <c r="F31" s="17"/>
      <c r="G31" s="17"/>
      <c r="H31" s="13"/>
    </row>
    <row r="32" spans="1:8" s="1" customFormat="1" ht="17.25" customHeight="1">
      <c r="A32" s="10" t="s">
        <v>22</v>
      </c>
      <c r="B32" s="10"/>
      <c r="C32" s="11"/>
      <c r="D32" s="10"/>
      <c r="E32" s="21">
        <f>E24-E30</f>
        <v>66715</v>
      </c>
      <c r="F32" s="21"/>
      <c r="G32" s="21">
        <f>G24-G30</f>
        <v>-20019</v>
      </c>
      <c r="H32" s="15"/>
    </row>
    <row r="33" spans="1:8" s="39" customFormat="1" ht="19.5" customHeight="1" thickBot="1">
      <c r="A33" s="37"/>
      <c r="B33" s="37"/>
      <c r="C33" s="37"/>
      <c r="D33" s="37"/>
      <c r="E33" s="38">
        <f>E14+E32+E16</f>
        <v>1054490</v>
      </c>
      <c r="F33" s="38"/>
      <c r="G33" s="38">
        <f>G14+G32</f>
        <v>1002425</v>
      </c>
      <c r="H33" s="24"/>
    </row>
    <row r="34" spans="1:8" s="39" customFormat="1" ht="19.5" customHeight="1">
      <c r="A34" s="24"/>
      <c r="B34" s="24"/>
      <c r="C34" s="24"/>
      <c r="D34" s="24"/>
      <c r="E34" s="25"/>
      <c r="F34" s="25"/>
      <c r="G34" s="25"/>
      <c r="H34" s="24"/>
    </row>
    <row r="35" spans="5:7" ht="12.75">
      <c r="E35" s="40"/>
      <c r="F35" s="41"/>
      <c r="G35" s="41"/>
    </row>
    <row r="36" spans="1:7" ht="12.75">
      <c r="A36" s="15" t="s">
        <v>23</v>
      </c>
      <c r="B36" s="13"/>
      <c r="C36" s="14"/>
      <c r="E36" s="40"/>
      <c r="F36" s="41"/>
      <c r="G36" s="41"/>
    </row>
    <row r="37" spans="1:7" ht="12.75">
      <c r="A37" s="15" t="s">
        <v>24</v>
      </c>
      <c r="B37" s="13"/>
      <c r="C37" s="14"/>
      <c r="D37" s="15"/>
      <c r="E37" s="16"/>
      <c r="F37" s="17"/>
      <c r="G37" s="17"/>
    </row>
    <row r="38" spans="1:7" ht="9.75" customHeight="1">
      <c r="A38" s="13"/>
      <c r="B38" s="13"/>
      <c r="C38" s="14"/>
      <c r="D38" s="15"/>
      <c r="E38" s="16"/>
      <c r="F38" s="17"/>
      <c r="G38" s="17"/>
    </row>
    <row r="39" spans="1:9" ht="12.75">
      <c r="A39" s="13"/>
      <c r="B39" s="13" t="s">
        <v>25</v>
      </c>
      <c r="C39" s="14"/>
      <c r="D39" s="15"/>
      <c r="E39" s="16">
        <f>+'[1]EQUITY'!C22</f>
        <v>463831</v>
      </c>
      <c r="F39" s="17"/>
      <c r="G39" s="17">
        <v>463831</v>
      </c>
      <c r="I39" s="18"/>
    </row>
    <row r="40" spans="1:9" ht="12.75">
      <c r="A40" s="19"/>
      <c r="B40" s="19" t="s">
        <v>26</v>
      </c>
      <c r="C40" s="20"/>
      <c r="D40" s="10"/>
      <c r="E40" s="21">
        <f>SUM('[1]EQUITY'!D22:H22)</f>
        <v>-68954</v>
      </c>
      <c r="F40" s="22"/>
      <c r="G40" s="22">
        <f>28048-276781+218209+3970+835</f>
        <v>-25719</v>
      </c>
      <c r="I40" s="18"/>
    </row>
    <row r="41" spans="1:7" s="27" customFormat="1" ht="19.5" customHeight="1">
      <c r="A41" s="23"/>
      <c r="B41" s="23"/>
      <c r="C41" s="23"/>
      <c r="D41" s="24"/>
      <c r="E41" s="25">
        <f>SUM(E39:E40)</f>
        <v>394877</v>
      </c>
      <c r="F41" s="26"/>
      <c r="G41" s="26">
        <f>SUM(G39:G40)</f>
        <v>438112</v>
      </c>
    </row>
    <row r="42" spans="1:7" ht="12.75">
      <c r="A42" s="13"/>
      <c r="B42" s="13"/>
      <c r="C42" s="14"/>
      <c r="D42" s="15"/>
      <c r="E42" s="16"/>
      <c r="F42" s="17"/>
      <c r="G42" s="17"/>
    </row>
    <row r="43" spans="1:9" ht="12.75">
      <c r="A43" s="15" t="s">
        <v>27</v>
      </c>
      <c r="B43" s="13"/>
      <c r="C43" s="14"/>
      <c r="D43" s="15"/>
      <c r="E43" s="16">
        <v>-3772</v>
      </c>
      <c r="F43" s="17"/>
      <c r="G43" s="17">
        <v>-10844</v>
      </c>
      <c r="I43" s="18"/>
    </row>
    <row r="44" spans="1:7" ht="12.75">
      <c r="A44" s="13"/>
      <c r="B44" s="13"/>
      <c r="C44" s="14"/>
      <c r="D44" s="15"/>
      <c r="E44" s="16"/>
      <c r="F44" s="17"/>
      <c r="G44" s="17"/>
    </row>
    <row r="45" spans="1:7" ht="12.75">
      <c r="A45" s="15" t="s">
        <v>28</v>
      </c>
      <c r="B45" s="13"/>
      <c r="C45" s="14"/>
      <c r="D45" s="15"/>
      <c r="E45" s="16"/>
      <c r="F45" s="17"/>
      <c r="G45" s="17"/>
    </row>
    <row r="46" spans="1:7" ht="9.75" customHeight="1">
      <c r="A46" s="13"/>
      <c r="B46" s="13"/>
      <c r="C46" s="14"/>
      <c r="D46" s="15"/>
      <c r="E46" s="16"/>
      <c r="F46" s="17"/>
      <c r="G46" s="17"/>
    </row>
    <row r="47" spans="1:9" ht="12.75">
      <c r="A47" s="13"/>
      <c r="B47" s="13" t="s">
        <v>20</v>
      </c>
      <c r="C47" s="14"/>
      <c r="D47" s="4"/>
      <c r="E47" s="28">
        <v>648792</v>
      </c>
      <c r="F47" s="29"/>
      <c r="G47" s="30">
        <v>559415</v>
      </c>
      <c r="I47" s="18"/>
    </row>
    <row r="48" spans="1:9" ht="12.75">
      <c r="A48" s="13"/>
      <c r="B48" s="13" t="s">
        <v>29</v>
      </c>
      <c r="C48" s="14"/>
      <c r="D48" s="31"/>
      <c r="E48" s="16">
        <v>14302</v>
      </c>
      <c r="F48" s="17"/>
      <c r="G48" s="32">
        <v>15189</v>
      </c>
      <c r="I48" s="18"/>
    </row>
    <row r="49" spans="1:9" ht="12.75">
      <c r="A49" s="13"/>
      <c r="B49" s="13" t="s">
        <v>30</v>
      </c>
      <c r="C49" s="14"/>
      <c r="D49" s="31"/>
      <c r="E49" s="16">
        <v>291</v>
      </c>
      <c r="F49" s="17"/>
      <c r="G49" s="32">
        <v>553</v>
      </c>
      <c r="I49" s="18"/>
    </row>
    <row r="50" spans="1:7" s="27" customFormat="1" ht="19.5" customHeight="1">
      <c r="A50" s="42"/>
      <c r="B50" s="42"/>
      <c r="C50" s="43"/>
      <c r="D50" s="33"/>
      <c r="E50" s="34">
        <f>SUM(E47:E49)</f>
        <v>663385</v>
      </c>
      <c r="F50" s="35"/>
      <c r="G50" s="36">
        <f>SUM(G47:G49)</f>
        <v>575157</v>
      </c>
    </row>
    <row r="51" spans="1:7" s="39" customFormat="1" ht="19.5" customHeight="1" thickBot="1">
      <c r="A51" s="37"/>
      <c r="B51" s="37"/>
      <c r="C51" s="37"/>
      <c r="D51" s="37"/>
      <c r="E51" s="38">
        <f>E41+E43+E50</f>
        <v>1054490</v>
      </c>
      <c r="F51" s="38"/>
      <c r="G51" s="38">
        <f>G41+G43+G50</f>
        <v>1002425</v>
      </c>
    </row>
    <row r="52" spans="1:7" ht="12.75">
      <c r="A52" s="13"/>
      <c r="B52" s="13"/>
      <c r="C52" s="14"/>
      <c r="D52" s="15"/>
      <c r="E52" s="15"/>
      <c r="F52" s="13"/>
      <c r="G52" s="13"/>
    </row>
    <row r="53" spans="1:7" ht="12.75">
      <c r="A53" s="13" t="s">
        <v>31</v>
      </c>
      <c r="B53" s="13"/>
      <c r="C53" s="14"/>
      <c r="D53" s="15"/>
      <c r="E53" s="44">
        <f>(+E41-E16)/E39</f>
        <v>0.8422528895222613</v>
      </c>
      <c r="F53" s="13"/>
      <c r="G53" s="44">
        <f>G41/G39</f>
        <v>0.9445509247980407</v>
      </c>
    </row>
    <row r="55" spans="1:7" ht="12.75">
      <c r="A55" s="102" t="s">
        <v>32</v>
      </c>
      <c r="B55" s="103"/>
      <c r="C55" s="103"/>
      <c r="D55" s="103"/>
      <c r="E55" s="103"/>
      <c r="F55" s="103"/>
      <c r="G55" s="103"/>
    </row>
    <row r="56" spans="1:7" ht="12.75">
      <c r="A56" s="103"/>
      <c r="B56" s="103"/>
      <c r="C56" s="103"/>
      <c r="D56" s="103"/>
      <c r="E56" s="103"/>
      <c r="F56" s="103"/>
      <c r="G56" s="103"/>
    </row>
    <row r="57" ht="12.75">
      <c r="E57" s="45">
        <f>E51-E33</f>
        <v>0</v>
      </c>
    </row>
    <row r="60" spans="5:7" ht="12.75">
      <c r="E60" s="45">
        <f>+E51-E33</f>
        <v>0</v>
      </c>
      <c r="G60" s="45">
        <f>+G51-G33</f>
        <v>0</v>
      </c>
    </row>
  </sheetData>
  <mergeCells count="1">
    <mergeCell ref="A55:G56"/>
  </mergeCells>
  <printOptions horizontalCentered="1" verticalCentered="1"/>
  <pageMargins left="0.37" right="0.46" top="0.69" bottom="0.47" header="0.5" footer="0.24"/>
  <pageSetup fitToHeight="1" fitToWidth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2" customWidth="1"/>
    <col min="2" max="2" width="7.140625" style="2" customWidth="1"/>
    <col min="3" max="3" width="12.7109375" style="2" customWidth="1"/>
    <col min="4" max="4" width="12.8515625" style="2" customWidth="1"/>
    <col min="5" max="5" width="12.57421875" style="2" customWidth="1"/>
    <col min="6" max="6" width="13.00390625" style="2" customWidth="1"/>
    <col min="7" max="16384" width="9.140625" style="2" customWidth="1"/>
  </cols>
  <sheetData>
    <row r="2" ht="12.75">
      <c r="A2" s="1" t="s">
        <v>0</v>
      </c>
    </row>
    <row r="3" s="1" customFormat="1" ht="12.75">
      <c r="A3" s="1" t="s">
        <v>33</v>
      </c>
    </row>
    <row r="4" ht="12.75">
      <c r="A4" s="1" t="s">
        <v>34</v>
      </c>
    </row>
    <row r="5" spans="1:3" ht="12.75">
      <c r="A5" s="1"/>
      <c r="C5" s="46"/>
    </row>
    <row r="6" spans="1:6" ht="12.75">
      <c r="A6" s="19"/>
      <c r="B6" s="19"/>
      <c r="C6" s="19"/>
      <c r="D6" s="19"/>
      <c r="E6" s="19"/>
      <c r="F6" s="19"/>
    </row>
    <row r="7" spans="1:6" s="49" customFormat="1" ht="12.75">
      <c r="A7" s="47"/>
      <c r="B7" s="48"/>
      <c r="C7" s="104" t="s">
        <v>35</v>
      </c>
      <c r="D7" s="105"/>
      <c r="E7" s="106" t="s">
        <v>36</v>
      </c>
      <c r="F7" s="105"/>
    </row>
    <row r="8" spans="1:6" s="49" customFormat="1" ht="12.75">
      <c r="A8" s="50"/>
      <c r="B8" s="48"/>
      <c r="C8" s="107" t="s">
        <v>37</v>
      </c>
      <c r="D8" s="108"/>
      <c r="E8" s="107" t="s">
        <v>37</v>
      </c>
      <c r="F8" s="108"/>
    </row>
    <row r="9" spans="1:6" s="49" customFormat="1" ht="12.75">
      <c r="A9" s="50"/>
      <c r="B9" s="48"/>
      <c r="C9" s="50">
        <v>2002</v>
      </c>
      <c r="D9" s="51">
        <v>2001</v>
      </c>
      <c r="E9" s="48">
        <v>2002</v>
      </c>
      <c r="F9" s="51">
        <v>2001</v>
      </c>
    </row>
    <row r="10" spans="1:6" s="49" customFormat="1" ht="12.75">
      <c r="A10" s="50"/>
      <c r="B10" s="48"/>
      <c r="C10" s="52" t="s">
        <v>38</v>
      </c>
      <c r="D10" s="53" t="s">
        <v>38</v>
      </c>
      <c r="E10" s="54" t="s">
        <v>38</v>
      </c>
      <c r="F10" s="53" t="s">
        <v>38</v>
      </c>
    </row>
    <row r="11" spans="1:6" ht="12.75">
      <c r="A11" s="55"/>
      <c r="B11" s="56"/>
      <c r="C11" s="55"/>
      <c r="D11" s="56"/>
      <c r="E11" s="19"/>
      <c r="F11" s="56"/>
    </row>
    <row r="12" spans="1:6" s="39" customFormat="1" ht="19.5" customHeight="1">
      <c r="A12" s="33" t="s">
        <v>39</v>
      </c>
      <c r="B12" s="57"/>
      <c r="C12" s="58">
        <f>E12-116808</f>
        <v>88863</v>
      </c>
      <c r="D12" s="34">
        <v>55020</v>
      </c>
      <c r="E12" s="58">
        <v>205671</v>
      </c>
      <c r="F12" s="59">
        <v>165507</v>
      </c>
    </row>
    <row r="13" spans="1:6" ht="12.75">
      <c r="A13" s="60"/>
      <c r="B13" s="13"/>
      <c r="C13" s="61"/>
      <c r="D13" s="32"/>
      <c r="E13" s="17"/>
      <c r="F13" s="32"/>
    </row>
    <row r="14" spans="1:6" ht="12.75">
      <c r="A14" s="31" t="s">
        <v>40</v>
      </c>
      <c r="B14" s="13"/>
      <c r="C14" s="62">
        <f>C18-C15-C16</f>
        <v>9330</v>
      </c>
      <c r="D14" s="63">
        <f>D18-D15-D16</f>
        <v>1035</v>
      </c>
      <c r="E14" s="16">
        <f>E18-E15-E16</f>
        <v>34744</v>
      </c>
      <c r="F14" s="63">
        <f>F18-F15-F16</f>
        <v>38882</v>
      </c>
    </row>
    <row r="15" spans="1:6" ht="12.75">
      <c r="A15" s="60" t="s">
        <v>41</v>
      </c>
      <c r="B15" s="13"/>
      <c r="C15" s="61">
        <v>0</v>
      </c>
      <c r="D15" s="17">
        <v>0</v>
      </c>
      <c r="E15" s="61">
        <v>0</v>
      </c>
      <c r="F15" s="32">
        <v>19815</v>
      </c>
    </row>
    <row r="16" spans="1:6" ht="12.75">
      <c r="A16" s="55" t="s">
        <v>42</v>
      </c>
      <c r="B16" s="56"/>
      <c r="C16" s="64">
        <f>E16</f>
        <v>-24649</v>
      </c>
      <c r="D16" s="22">
        <v>-10537</v>
      </c>
      <c r="E16" s="64">
        <v>-24649</v>
      </c>
      <c r="F16" s="65">
        <v>-11955</v>
      </c>
    </row>
    <row r="17" spans="1:6" ht="12.75">
      <c r="A17" s="60"/>
      <c r="B17" s="13"/>
      <c r="C17" s="61"/>
      <c r="D17" s="32"/>
      <c r="E17" s="17"/>
      <c r="F17" s="32"/>
    </row>
    <row r="18" spans="1:6" s="39" customFormat="1" ht="13.5" customHeight="1">
      <c r="A18" s="66" t="s">
        <v>43</v>
      </c>
      <c r="B18" s="24"/>
      <c r="C18" s="67">
        <f>C23-C19-C20-C21</f>
        <v>-15319</v>
      </c>
      <c r="D18" s="68">
        <f>D23-D19-D20-D21</f>
        <v>-9502</v>
      </c>
      <c r="E18" s="25">
        <f>E23-E19-E20-E21</f>
        <v>10095</v>
      </c>
      <c r="F18" s="68">
        <f>F23-F21-F20-F19</f>
        <v>46742</v>
      </c>
    </row>
    <row r="19" spans="1:6" ht="12.75">
      <c r="A19" s="60" t="s">
        <v>44</v>
      </c>
      <c r="B19" s="13"/>
      <c r="C19" s="61">
        <f>E19-3054</f>
        <v>-2193</v>
      </c>
      <c r="D19" s="32">
        <v>3548</v>
      </c>
      <c r="E19" s="17">
        <v>861</v>
      </c>
      <c r="F19" s="32">
        <v>2129</v>
      </c>
    </row>
    <row r="20" spans="1:6" ht="12.75">
      <c r="A20" s="60" t="s">
        <v>45</v>
      </c>
      <c r="B20" s="13"/>
      <c r="C20" s="61">
        <f>E20+43111</f>
        <v>-14766</v>
      </c>
      <c r="D20" s="32">
        <v>-1205</v>
      </c>
      <c r="E20" s="17">
        <v>-57877</v>
      </c>
      <c r="F20" s="32">
        <v>-35809</v>
      </c>
    </row>
    <row r="21" spans="1:6" ht="12.75">
      <c r="A21" s="55" t="s">
        <v>46</v>
      </c>
      <c r="B21" s="56"/>
      <c r="C21" s="64">
        <f>E21-2805</f>
        <v>2307</v>
      </c>
      <c r="D21" s="65">
        <v>3162</v>
      </c>
      <c r="E21" s="22">
        <v>5112</v>
      </c>
      <c r="F21" s="65">
        <v>12896</v>
      </c>
    </row>
    <row r="22" spans="1:6" ht="12.75">
      <c r="A22" s="60"/>
      <c r="B22" s="13"/>
      <c r="C22" s="61"/>
      <c r="D22" s="32"/>
      <c r="E22" s="17"/>
      <c r="F22" s="32"/>
    </row>
    <row r="23" spans="1:6" s="74" customFormat="1" ht="16.5" customHeight="1">
      <c r="A23" s="69" t="s">
        <v>47</v>
      </c>
      <c r="B23" s="70"/>
      <c r="C23" s="71">
        <f>+E23+11838</f>
        <v>-29971</v>
      </c>
      <c r="D23" s="72">
        <v>-3997</v>
      </c>
      <c r="E23" s="73">
        <v>-41809</v>
      </c>
      <c r="F23" s="72">
        <v>25958</v>
      </c>
    </row>
    <row r="24" spans="1:6" ht="12.75">
      <c r="A24" s="55" t="s">
        <v>48</v>
      </c>
      <c r="B24" s="56"/>
      <c r="C24" s="64">
        <f>+E24+4877</f>
        <v>5515</v>
      </c>
      <c r="D24" s="65">
        <v>6361</v>
      </c>
      <c r="E24" s="22">
        <v>638</v>
      </c>
      <c r="F24" s="65">
        <v>-6365</v>
      </c>
    </row>
    <row r="25" spans="1:6" ht="12.75">
      <c r="A25" s="60"/>
      <c r="B25" s="13"/>
      <c r="C25" s="61"/>
      <c r="D25" s="32"/>
      <c r="E25" s="17"/>
      <c r="F25" s="32"/>
    </row>
    <row r="26" spans="1:6" s="74" customFormat="1" ht="15.75" customHeight="1">
      <c r="A26" s="69" t="s">
        <v>49</v>
      </c>
      <c r="B26" s="70"/>
      <c r="C26" s="71">
        <f>SUM(C23:C24)</f>
        <v>-24456</v>
      </c>
      <c r="D26" s="72">
        <f>SUM(D23:D24)</f>
        <v>2364</v>
      </c>
      <c r="E26" s="73">
        <f>SUM(E23:E24)</f>
        <v>-41171</v>
      </c>
      <c r="F26" s="72">
        <f>SUM(F23:F24)</f>
        <v>19593</v>
      </c>
    </row>
    <row r="27" spans="1:6" ht="12.75">
      <c r="A27" s="55" t="s">
        <v>50</v>
      </c>
      <c r="B27" s="56"/>
      <c r="C27" s="64">
        <f>+E27+1998</f>
        <v>4556</v>
      </c>
      <c r="D27" s="65">
        <v>-743</v>
      </c>
      <c r="E27" s="22">
        <v>2558</v>
      </c>
      <c r="F27" s="65">
        <v>-4093</v>
      </c>
    </row>
    <row r="28" spans="1:6" s="74" customFormat="1" ht="19.5" customHeight="1">
      <c r="A28" s="75" t="s">
        <v>51</v>
      </c>
      <c r="B28" s="76"/>
      <c r="C28" s="77">
        <f>SUM(C26:C27)</f>
        <v>-19900</v>
      </c>
      <c r="D28" s="78">
        <f>SUM(D26:D27)</f>
        <v>1621</v>
      </c>
      <c r="E28" s="79">
        <f>SUM(E26:E27)</f>
        <v>-38613</v>
      </c>
      <c r="F28" s="78">
        <f>SUM(F26:F27)</f>
        <v>15500</v>
      </c>
    </row>
    <row r="29" spans="2:6" ht="12.75">
      <c r="B29" s="13"/>
      <c r="C29" s="13"/>
      <c r="D29" s="13"/>
      <c r="E29" s="13"/>
      <c r="F29" s="13"/>
    </row>
    <row r="30" spans="2:6" ht="12.75">
      <c r="B30" s="13"/>
      <c r="C30" s="13"/>
      <c r="D30" s="13"/>
      <c r="E30" s="13"/>
      <c r="F30" s="13"/>
    </row>
    <row r="31" spans="1:6" ht="21.75" customHeight="1">
      <c r="A31" s="19" t="s">
        <v>52</v>
      </c>
      <c r="B31" s="19"/>
      <c r="C31" s="80">
        <f>+C28/463831.2*100</f>
        <v>-4.290353904610125</v>
      </c>
      <c r="D31" s="19">
        <v>0.35</v>
      </c>
      <c r="E31" s="80">
        <f>+E28/463831.2*100</f>
        <v>-8.324795744658832</v>
      </c>
      <c r="F31" s="19">
        <v>3.34</v>
      </c>
    </row>
    <row r="32" spans="3:5" ht="12.75">
      <c r="C32" s="13"/>
      <c r="D32" s="13"/>
      <c r="E32" s="13"/>
    </row>
    <row r="33" spans="1:6" ht="12.75">
      <c r="A33" s="19" t="s">
        <v>53</v>
      </c>
      <c r="B33" s="19"/>
      <c r="C33" s="81" t="s">
        <v>54</v>
      </c>
      <c r="D33" s="81" t="s">
        <v>54</v>
      </c>
      <c r="E33" s="81" t="s">
        <v>54</v>
      </c>
      <c r="F33" s="81" t="s">
        <v>54</v>
      </c>
    </row>
    <row r="34" ht="63.75" customHeight="1"/>
    <row r="35" spans="1:6" ht="27" customHeight="1">
      <c r="A35" s="102" t="s">
        <v>32</v>
      </c>
      <c r="B35" s="102"/>
      <c r="C35" s="102"/>
      <c r="D35" s="102"/>
      <c r="E35" s="102"/>
      <c r="F35" s="102"/>
    </row>
    <row r="36" spans="1:6" ht="12.75">
      <c r="A36" s="82"/>
      <c r="B36" s="82"/>
      <c r="C36" s="82"/>
      <c r="D36" s="82"/>
      <c r="E36" s="82"/>
      <c r="F36" s="82"/>
    </row>
    <row r="37" spans="1:6" ht="12.75">
      <c r="A37" s="82"/>
      <c r="B37" s="82"/>
      <c r="C37" s="82"/>
      <c r="D37" s="82"/>
      <c r="E37" s="82"/>
      <c r="F37" s="82"/>
    </row>
    <row r="38" spans="1:6" ht="12.75">
      <c r="A38" s="82"/>
      <c r="B38" s="82"/>
      <c r="C38" s="82"/>
      <c r="D38" s="82"/>
      <c r="E38" s="82"/>
      <c r="F38" s="82"/>
    </row>
  </sheetData>
  <mergeCells count="5">
    <mergeCell ref="A35:F35"/>
    <mergeCell ref="C7:D7"/>
    <mergeCell ref="E7:F7"/>
    <mergeCell ref="C8:D8"/>
    <mergeCell ref="E8:F8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pane xSplit="2" ySplit="9" topLeftCell="C10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B1" sqref="B1"/>
    </sheetView>
  </sheetViews>
  <sheetFormatPr defaultColWidth="9.140625" defaultRowHeight="12.75"/>
  <cols>
    <col min="1" max="1" width="3.57421875" style="2" customWidth="1"/>
    <col min="2" max="2" width="32.7109375" style="2" customWidth="1"/>
    <col min="3" max="3" width="11.28125" style="2" bestFit="1" customWidth="1"/>
    <col min="4" max="4" width="14.00390625" style="2" customWidth="1"/>
    <col min="5" max="5" width="11.00390625" style="2" customWidth="1"/>
    <col min="6" max="7" width="9.140625" style="2" customWidth="1"/>
    <col min="8" max="8" width="19.28125" style="2" customWidth="1"/>
    <col min="9" max="9" width="12.140625" style="2" customWidth="1"/>
    <col min="10" max="16384" width="9.140625" style="2" customWidth="1"/>
  </cols>
  <sheetData>
    <row r="1" ht="12.75">
      <c r="A1" s="1" t="s">
        <v>0</v>
      </c>
    </row>
    <row r="2" ht="12.75">
      <c r="A2" s="1" t="s">
        <v>55</v>
      </c>
    </row>
    <row r="3" ht="12.75">
      <c r="A3" s="1" t="s">
        <v>56</v>
      </c>
    </row>
    <row r="5" spans="1:9" s="1" customFormat="1" ht="12.75">
      <c r="A5" s="4"/>
      <c r="B5" s="5"/>
      <c r="C5" s="6" t="s">
        <v>57</v>
      </c>
      <c r="D5" s="6"/>
      <c r="E5" s="6"/>
      <c r="F5" s="6"/>
      <c r="G5" s="6"/>
      <c r="H5" s="109" t="s">
        <v>58</v>
      </c>
      <c r="I5" s="83"/>
    </row>
    <row r="6" spans="1:9" s="1" customFormat="1" ht="12.75">
      <c r="A6" s="31"/>
      <c r="B6" s="15"/>
      <c r="C6" s="48"/>
      <c r="D6" s="48"/>
      <c r="E6" s="48"/>
      <c r="F6" s="48"/>
      <c r="G6" s="48"/>
      <c r="H6" s="110"/>
      <c r="I6" s="84"/>
    </row>
    <row r="7" spans="1:9" s="1" customFormat="1" ht="12.75">
      <c r="A7" s="31"/>
      <c r="B7" s="15"/>
      <c r="C7" s="110" t="s">
        <v>59</v>
      </c>
      <c r="D7" s="110" t="s">
        <v>60</v>
      </c>
      <c r="E7" s="110" t="s">
        <v>61</v>
      </c>
      <c r="F7" s="110" t="s">
        <v>62</v>
      </c>
      <c r="G7" s="110" t="s">
        <v>63</v>
      </c>
      <c r="H7" s="110"/>
      <c r="I7" s="84"/>
    </row>
    <row r="8" spans="1:9" s="1" customFormat="1" ht="12.75">
      <c r="A8" s="31"/>
      <c r="B8" s="15"/>
      <c r="C8" s="110"/>
      <c r="D8" s="110"/>
      <c r="E8" s="110"/>
      <c r="F8" s="110"/>
      <c r="G8" s="110"/>
      <c r="H8" s="110"/>
      <c r="I8" s="51" t="s">
        <v>64</v>
      </c>
    </row>
    <row r="9" spans="1:9" ht="12.75">
      <c r="A9" s="55"/>
      <c r="B9" s="19"/>
      <c r="C9" s="11" t="s">
        <v>38</v>
      </c>
      <c r="D9" s="11" t="s">
        <v>38</v>
      </c>
      <c r="E9" s="11" t="s">
        <v>38</v>
      </c>
      <c r="F9" s="11" t="s">
        <v>38</v>
      </c>
      <c r="G9" s="11" t="s">
        <v>38</v>
      </c>
      <c r="H9" s="11" t="s">
        <v>38</v>
      </c>
      <c r="I9" s="12" t="s">
        <v>38</v>
      </c>
    </row>
    <row r="10" ht="12.75">
      <c r="H10" s="85"/>
    </row>
    <row r="11" spans="1:12" s="1" customFormat="1" ht="19.5" customHeight="1">
      <c r="A11" s="4" t="s">
        <v>65</v>
      </c>
      <c r="B11" s="5"/>
      <c r="C11" s="28">
        <v>463831</v>
      </c>
      <c r="D11" s="28">
        <v>4544</v>
      </c>
      <c r="E11" s="28">
        <v>3970</v>
      </c>
      <c r="F11" s="28">
        <v>23504</v>
      </c>
      <c r="G11" s="28">
        <v>218209</v>
      </c>
      <c r="H11" s="28">
        <v>-276781</v>
      </c>
      <c r="I11" s="86">
        <f>SUM(C11:H11)</f>
        <v>437277</v>
      </c>
      <c r="J11" s="40"/>
      <c r="K11" s="40"/>
      <c r="L11" s="40"/>
    </row>
    <row r="12" spans="1:12" s="1" customFormat="1" ht="12.75" customHeight="1">
      <c r="A12" s="55" t="s">
        <v>66</v>
      </c>
      <c r="B12" s="10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835</v>
      </c>
      <c r="I12" s="65">
        <v>835</v>
      </c>
      <c r="J12" s="40"/>
      <c r="K12" s="40"/>
      <c r="L12" s="40"/>
    </row>
    <row r="13" spans="1:12" s="1" customFormat="1" ht="12.75" customHeight="1">
      <c r="A13" s="60"/>
      <c r="B13" s="15"/>
      <c r="C13" s="17"/>
      <c r="D13" s="17"/>
      <c r="E13" s="17"/>
      <c r="F13" s="17"/>
      <c r="G13" s="17"/>
      <c r="H13" s="17"/>
      <c r="I13" s="32"/>
      <c r="J13" s="40"/>
      <c r="K13" s="40"/>
      <c r="L13" s="40"/>
    </row>
    <row r="14" spans="1:12" s="1" customFormat="1" ht="12.75" customHeight="1">
      <c r="A14" s="60" t="s">
        <v>67</v>
      </c>
      <c r="B14" s="15"/>
      <c r="C14" s="17">
        <f>SUM(C11:C13)</f>
        <v>463831</v>
      </c>
      <c r="D14" s="17">
        <f aca="true" t="shared" si="0" ref="D14:I14">SUM(D11:D12)</f>
        <v>4544</v>
      </c>
      <c r="E14" s="17">
        <f t="shared" si="0"/>
        <v>3970</v>
      </c>
      <c r="F14" s="17">
        <f t="shared" si="0"/>
        <v>23504</v>
      </c>
      <c r="G14" s="17">
        <f t="shared" si="0"/>
        <v>218209</v>
      </c>
      <c r="H14" s="17">
        <f t="shared" si="0"/>
        <v>-275946</v>
      </c>
      <c r="I14" s="32">
        <f t="shared" si="0"/>
        <v>438112</v>
      </c>
      <c r="J14" s="40"/>
      <c r="K14" s="40"/>
      <c r="L14" s="40"/>
    </row>
    <row r="15" spans="1:12" ht="12.75">
      <c r="A15" s="60" t="s">
        <v>68</v>
      </c>
      <c r="B15" s="13"/>
      <c r="C15" s="17"/>
      <c r="D15" s="17"/>
      <c r="E15" s="17"/>
      <c r="F15" s="17"/>
      <c r="G15" s="17"/>
      <c r="H15" s="17"/>
      <c r="I15" s="32"/>
      <c r="J15" s="41"/>
      <c r="K15" s="41"/>
      <c r="L15" s="41"/>
    </row>
    <row r="16" spans="1:12" ht="12.75">
      <c r="A16" s="60" t="s">
        <v>69</v>
      </c>
      <c r="B16" s="13"/>
      <c r="C16" s="17"/>
      <c r="D16" s="17"/>
      <c r="E16" s="17"/>
      <c r="F16" s="17"/>
      <c r="G16" s="17"/>
      <c r="H16" s="17"/>
      <c r="I16" s="32"/>
      <c r="J16" s="41"/>
      <c r="K16" s="41"/>
      <c r="L16" s="41"/>
    </row>
    <row r="17" spans="1:12" ht="12.75">
      <c r="A17" s="60"/>
      <c r="B17" s="13" t="s">
        <v>70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32">
        <f>SUM(C17:H17)</f>
        <v>0</v>
      </c>
      <c r="J17" s="41"/>
      <c r="K17" s="41"/>
      <c r="L17" s="41"/>
    </row>
    <row r="18" spans="1:12" ht="12.75">
      <c r="A18" s="60" t="s">
        <v>71</v>
      </c>
      <c r="B18" s="13"/>
      <c r="C18" s="17"/>
      <c r="D18" s="17"/>
      <c r="E18" s="17">
        <v>-3787</v>
      </c>
      <c r="F18" s="17"/>
      <c r="G18" s="17"/>
      <c r="H18" s="17"/>
      <c r="I18" s="32">
        <f>SUM(C18:H18)</f>
        <v>-3787</v>
      </c>
      <c r="J18" s="41"/>
      <c r="K18" s="41"/>
      <c r="L18" s="41"/>
    </row>
    <row r="19" spans="1:12" ht="12.75">
      <c r="A19" s="60" t="s">
        <v>72</v>
      </c>
      <c r="B19" s="13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f>+'[1]PL'!E28</f>
        <v>-38613</v>
      </c>
      <c r="I19" s="32">
        <f>SUM(C19:H19)</f>
        <v>-38613</v>
      </c>
      <c r="J19" s="41"/>
      <c r="K19" s="41"/>
      <c r="L19" s="41"/>
    </row>
    <row r="20" spans="1:12" ht="12.75">
      <c r="A20" s="60" t="s">
        <v>73</v>
      </c>
      <c r="B20" s="13"/>
      <c r="C20" s="17">
        <v>0</v>
      </c>
      <c r="D20" s="17"/>
      <c r="E20" s="17"/>
      <c r="F20" s="17"/>
      <c r="G20" s="17"/>
      <c r="H20" s="17"/>
      <c r="I20" s="32">
        <f>SUM(C20:H20)</f>
        <v>0</v>
      </c>
      <c r="J20" s="41"/>
      <c r="K20" s="41"/>
      <c r="L20" s="41"/>
    </row>
    <row r="21" spans="1:12" ht="12.75">
      <c r="A21" s="55" t="s">
        <v>74</v>
      </c>
      <c r="B21" s="19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-835</v>
      </c>
      <c r="I21" s="65">
        <v>-835</v>
      </c>
      <c r="J21" s="41"/>
      <c r="K21" s="41"/>
      <c r="L21" s="41"/>
    </row>
    <row r="22" spans="1:12" s="1" customFormat="1" ht="19.5" customHeight="1">
      <c r="A22" s="87" t="s">
        <v>2</v>
      </c>
      <c r="B22" s="88"/>
      <c r="C22" s="89">
        <f aca="true" t="shared" si="1" ref="C22:I22">SUM(C14:C21)</f>
        <v>463831</v>
      </c>
      <c r="D22" s="89">
        <f t="shared" si="1"/>
        <v>4544</v>
      </c>
      <c r="E22" s="89">
        <f t="shared" si="1"/>
        <v>183</v>
      </c>
      <c r="F22" s="89">
        <f t="shared" si="1"/>
        <v>23504</v>
      </c>
      <c r="G22" s="89">
        <f t="shared" si="1"/>
        <v>218209</v>
      </c>
      <c r="H22" s="89">
        <f t="shared" si="1"/>
        <v>-315394</v>
      </c>
      <c r="I22" s="90">
        <f t="shared" si="1"/>
        <v>394877</v>
      </c>
      <c r="J22" s="40"/>
      <c r="K22" s="40"/>
      <c r="L22" s="40"/>
    </row>
    <row r="23" spans="3:12" ht="12.75"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13"/>
      <c r="B24" s="13"/>
      <c r="C24" s="17"/>
      <c r="D24" s="17"/>
      <c r="E24" s="17"/>
      <c r="F24" s="17"/>
      <c r="G24" s="17"/>
      <c r="H24" s="17"/>
      <c r="I24" s="22"/>
      <c r="J24" s="41"/>
      <c r="K24" s="41"/>
      <c r="L24" s="41"/>
    </row>
    <row r="25" spans="1:12" ht="12.75">
      <c r="A25" s="4" t="s">
        <v>75</v>
      </c>
      <c r="B25" s="5"/>
      <c r="C25" s="28">
        <v>463831</v>
      </c>
      <c r="D25" s="28">
        <v>4544</v>
      </c>
      <c r="E25" s="28">
        <v>2639</v>
      </c>
      <c r="F25" s="28">
        <v>23504</v>
      </c>
      <c r="G25" s="28">
        <v>218209</v>
      </c>
      <c r="H25" s="28">
        <v>-291446</v>
      </c>
      <c r="I25" s="86">
        <f>SUM(C25:H25)</f>
        <v>421281</v>
      </c>
      <c r="J25" s="41"/>
      <c r="K25" s="41"/>
      <c r="L25" s="41"/>
    </row>
    <row r="26" spans="1:12" ht="12.75">
      <c r="A26" s="55" t="s">
        <v>66</v>
      </c>
      <c r="B26" s="10"/>
      <c r="C26" s="21"/>
      <c r="D26" s="21"/>
      <c r="E26" s="21"/>
      <c r="F26" s="21"/>
      <c r="G26" s="21"/>
      <c r="H26" s="21">
        <v>835</v>
      </c>
      <c r="I26" s="91">
        <f>SUM(C26:H26)</f>
        <v>835</v>
      </c>
      <c r="J26" s="41"/>
      <c r="K26" s="41"/>
      <c r="L26" s="41"/>
    </row>
    <row r="27" spans="1:12" ht="12.75">
      <c r="A27" s="31"/>
      <c r="B27" s="15"/>
      <c r="C27" s="16"/>
      <c r="D27" s="16"/>
      <c r="E27" s="16"/>
      <c r="F27" s="16"/>
      <c r="G27" s="16"/>
      <c r="H27" s="16"/>
      <c r="I27" s="63"/>
      <c r="J27" s="41"/>
      <c r="K27" s="41"/>
      <c r="L27" s="41"/>
    </row>
    <row r="28" spans="1:12" ht="12.75">
      <c r="A28" s="60" t="s">
        <v>76</v>
      </c>
      <c r="B28" s="13"/>
      <c r="C28" s="17">
        <f>SUM(C25:C27)</f>
        <v>463831</v>
      </c>
      <c r="D28" s="17">
        <f aca="true" t="shared" si="2" ref="D28:I28">SUM(D25:D26)</f>
        <v>4544</v>
      </c>
      <c r="E28" s="17">
        <f t="shared" si="2"/>
        <v>2639</v>
      </c>
      <c r="F28" s="17">
        <f t="shared" si="2"/>
        <v>23504</v>
      </c>
      <c r="G28" s="17">
        <f t="shared" si="2"/>
        <v>218209</v>
      </c>
      <c r="H28" s="17">
        <f t="shared" si="2"/>
        <v>-290611</v>
      </c>
      <c r="I28" s="32">
        <f t="shared" si="2"/>
        <v>422116</v>
      </c>
      <c r="J28" s="41"/>
      <c r="K28" s="41"/>
      <c r="L28" s="41"/>
    </row>
    <row r="29" spans="1:12" ht="12.75">
      <c r="A29" s="60" t="s">
        <v>68</v>
      </c>
      <c r="B29" s="13"/>
      <c r="C29" s="17"/>
      <c r="D29" s="17"/>
      <c r="E29" s="17"/>
      <c r="F29" s="17"/>
      <c r="G29" s="17"/>
      <c r="H29" s="17"/>
      <c r="I29" s="32"/>
      <c r="J29" s="41"/>
      <c r="K29" s="41"/>
      <c r="L29" s="41"/>
    </row>
    <row r="30" spans="1:12" ht="12.75">
      <c r="A30" s="60" t="s">
        <v>69</v>
      </c>
      <c r="B30" s="13"/>
      <c r="C30" s="17"/>
      <c r="D30" s="17"/>
      <c r="E30" s="17"/>
      <c r="F30" s="17"/>
      <c r="G30" s="17"/>
      <c r="H30" s="17"/>
      <c r="I30" s="32"/>
      <c r="J30" s="41"/>
      <c r="K30" s="41"/>
      <c r="L30" s="41"/>
    </row>
    <row r="31" spans="1:12" ht="12.75">
      <c r="A31" s="60"/>
      <c r="B31" s="13" t="s">
        <v>70</v>
      </c>
      <c r="C31" s="17">
        <v>0</v>
      </c>
      <c r="D31" s="17">
        <v>0</v>
      </c>
      <c r="E31" s="17">
        <v>1331</v>
      </c>
      <c r="F31" s="17">
        <v>0</v>
      </c>
      <c r="G31" s="17">
        <v>0</v>
      </c>
      <c r="H31" s="17">
        <v>0</v>
      </c>
      <c r="I31" s="32">
        <f>SUM(C31:H31)</f>
        <v>1331</v>
      </c>
      <c r="J31" s="41"/>
      <c r="K31" s="41"/>
      <c r="L31" s="41"/>
    </row>
    <row r="32" spans="1:12" ht="12.75">
      <c r="A32" s="60"/>
      <c r="B32" s="13"/>
      <c r="C32" s="17"/>
      <c r="D32" s="17"/>
      <c r="E32" s="17"/>
      <c r="F32" s="17"/>
      <c r="G32" s="17"/>
      <c r="H32" s="17"/>
      <c r="I32" s="32"/>
      <c r="J32" s="41"/>
      <c r="K32" s="41"/>
      <c r="L32" s="41"/>
    </row>
    <row r="33" spans="1:12" ht="12.75">
      <c r="A33" s="60" t="s">
        <v>77</v>
      </c>
      <c r="B33" s="13"/>
      <c r="C33" s="17">
        <v>0</v>
      </c>
      <c r="D33" s="17">
        <v>0</v>
      </c>
      <c r="E33" s="17"/>
      <c r="F33" s="17">
        <v>0</v>
      </c>
      <c r="G33" s="17">
        <v>0</v>
      </c>
      <c r="H33" s="17">
        <v>15500</v>
      </c>
      <c r="I33" s="32">
        <f>SUM(C33:H33)</f>
        <v>15500</v>
      </c>
      <c r="J33" s="41"/>
      <c r="K33" s="41"/>
      <c r="L33" s="41"/>
    </row>
    <row r="34" spans="1:12" ht="12.75">
      <c r="A34" s="60"/>
      <c r="B34" s="13"/>
      <c r="C34" s="17"/>
      <c r="D34" s="17"/>
      <c r="E34" s="17"/>
      <c r="F34" s="17"/>
      <c r="G34" s="17"/>
      <c r="H34" s="17"/>
      <c r="I34" s="32"/>
      <c r="J34" s="41"/>
      <c r="K34" s="41"/>
      <c r="L34" s="41"/>
    </row>
    <row r="35" spans="1:12" ht="12.75">
      <c r="A35" s="55" t="s">
        <v>78</v>
      </c>
      <c r="B35" s="19"/>
      <c r="C35" s="22">
        <v>0</v>
      </c>
      <c r="D35" s="22">
        <v>0</v>
      </c>
      <c r="E35" s="22"/>
      <c r="F35" s="22">
        <v>0</v>
      </c>
      <c r="G35" s="22">
        <v>0</v>
      </c>
      <c r="H35" s="22">
        <v>-835</v>
      </c>
      <c r="I35" s="65">
        <v>-835</v>
      </c>
      <c r="J35" s="41"/>
      <c r="K35" s="41"/>
      <c r="L35" s="41"/>
    </row>
    <row r="36" spans="1:12" ht="18.75" customHeight="1">
      <c r="A36" s="87" t="s">
        <v>79</v>
      </c>
      <c r="B36" s="88"/>
      <c r="C36" s="89">
        <f aca="true" t="shared" si="3" ref="C36:I36">SUM(C28:C35)</f>
        <v>463831</v>
      </c>
      <c r="D36" s="89">
        <f t="shared" si="3"/>
        <v>4544</v>
      </c>
      <c r="E36" s="89">
        <f t="shared" si="3"/>
        <v>3970</v>
      </c>
      <c r="F36" s="89">
        <f t="shared" si="3"/>
        <v>23504</v>
      </c>
      <c r="G36" s="89">
        <f t="shared" si="3"/>
        <v>218209</v>
      </c>
      <c r="H36" s="89">
        <f t="shared" si="3"/>
        <v>-275946</v>
      </c>
      <c r="I36" s="90">
        <f t="shared" si="3"/>
        <v>438112</v>
      </c>
      <c r="J36" s="41"/>
      <c r="K36" s="41"/>
      <c r="L36" s="41"/>
    </row>
    <row r="37" spans="3:12" ht="12.75"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ht="12.75">
      <c r="E38" s="18"/>
    </row>
    <row r="39" spans="1:9" ht="12.75">
      <c r="A39" s="92" t="s">
        <v>32</v>
      </c>
      <c r="B39" s="92"/>
      <c r="C39" s="92"/>
      <c r="D39" s="92"/>
      <c r="E39" s="92"/>
      <c r="F39" s="92"/>
      <c r="G39" s="92"/>
      <c r="H39" s="92"/>
      <c r="I39" s="93"/>
    </row>
  </sheetData>
  <mergeCells count="6">
    <mergeCell ref="H5:H8"/>
    <mergeCell ref="C7:C8"/>
    <mergeCell ref="D7:D8"/>
    <mergeCell ref="E7:E8"/>
    <mergeCell ref="F7:F8"/>
    <mergeCell ref="G7:G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3" sqref="A13"/>
    </sheetView>
  </sheetViews>
  <sheetFormatPr defaultColWidth="9.140625" defaultRowHeight="12.75"/>
  <cols>
    <col min="1" max="1" width="53.28125" style="2" customWidth="1"/>
    <col min="2" max="2" width="3.7109375" style="2" customWidth="1"/>
    <col min="3" max="3" width="15.57421875" style="2" customWidth="1"/>
    <col min="4" max="4" width="4.421875" style="2" customWidth="1"/>
    <col min="5" max="5" width="12.8515625" style="2" customWidth="1"/>
    <col min="6" max="16384" width="9.140625" style="2" customWidth="1"/>
  </cols>
  <sheetData>
    <row r="1" ht="12.75">
      <c r="A1" s="1" t="s">
        <v>0</v>
      </c>
    </row>
    <row r="3" ht="12.75">
      <c r="A3" s="1" t="s">
        <v>80</v>
      </c>
    </row>
    <row r="4" ht="12.75">
      <c r="A4" s="2" t="s">
        <v>81</v>
      </c>
    </row>
    <row r="5" ht="12.75">
      <c r="C5" s="46"/>
    </row>
    <row r="8" spans="1:5" ht="12.75">
      <c r="A8" s="94"/>
      <c r="B8" s="112" t="s">
        <v>82</v>
      </c>
      <c r="C8" s="112"/>
      <c r="D8" s="112" t="s">
        <v>83</v>
      </c>
      <c r="E8" s="112"/>
    </row>
    <row r="9" spans="1:5" ht="13.5" thickBot="1">
      <c r="A9" s="95"/>
      <c r="B9" s="96"/>
      <c r="C9" s="96" t="s">
        <v>38</v>
      </c>
      <c r="D9" s="113" t="s">
        <v>38</v>
      </c>
      <c r="E9" s="114"/>
    </row>
    <row r="10" spans="4:5" ht="12.75">
      <c r="D10" s="13"/>
      <c r="E10" s="13"/>
    </row>
    <row r="11" spans="1:5" s="1" customFormat="1" ht="19.5" customHeight="1">
      <c r="A11" s="1" t="s">
        <v>84</v>
      </c>
      <c r="C11" s="40">
        <v>42523</v>
      </c>
      <c r="D11" s="15"/>
      <c r="E11" s="40">
        <v>49450</v>
      </c>
    </row>
    <row r="12" spans="3:5" s="1" customFormat="1" ht="8.25" customHeight="1">
      <c r="C12" s="40"/>
      <c r="D12" s="15"/>
      <c r="E12" s="40"/>
    </row>
    <row r="13" spans="1:5" s="1" customFormat="1" ht="19.5" customHeight="1">
      <c r="A13" s="1" t="s">
        <v>85</v>
      </c>
      <c r="C13" s="40">
        <v>10144</v>
      </c>
      <c r="D13" s="15"/>
      <c r="E13" s="40">
        <v>13765</v>
      </c>
    </row>
    <row r="14" spans="3:5" s="1" customFormat="1" ht="9" customHeight="1">
      <c r="C14" s="40"/>
      <c r="D14" s="15"/>
      <c r="E14" s="40"/>
    </row>
    <row r="15" spans="1:5" s="1" customFormat="1" ht="19.5" customHeight="1">
      <c r="A15" s="10" t="s">
        <v>86</v>
      </c>
      <c r="B15" s="10"/>
      <c r="C15" s="21">
        <v>-39059</v>
      </c>
      <c r="D15" s="15"/>
      <c r="E15" s="21">
        <v>56277</v>
      </c>
    </row>
    <row r="16" spans="1:5" s="1" customFormat="1" ht="7.5" customHeight="1">
      <c r="A16" s="15"/>
      <c r="B16" s="15"/>
      <c r="C16" s="16"/>
      <c r="D16" s="15"/>
      <c r="E16" s="16"/>
    </row>
    <row r="17" spans="1:5" ht="19.5" customHeight="1">
      <c r="A17" s="2" t="s">
        <v>87</v>
      </c>
      <c r="C17" s="41">
        <f>SUM(C11:C15)</f>
        <v>13608</v>
      </c>
      <c r="D17" s="13"/>
      <c r="E17" s="41">
        <f>SUM(E11:E15)</f>
        <v>119492</v>
      </c>
    </row>
    <row r="18" spans="3:5" ht="7.5" customHeight="1">
      <c r="C18" s="41"/>
      <c r="D18" s="13"/>
      <c r="E18" s="41"/>
    </row>
    <row r="19" spans="1:5" s="1" customFormat="1" ht="19.5" customHeight="1">
      <c r="A19" s="1" t="s">
        <v>88</v>
      </c>
      <c r="C19" s="40">
        <f>'[1]cflow wpapers-sep 02'!C49</f>
        <v>47571</v>
      </c>
      <c r="D19" s="15"/>
      <c r="E19" s="40">
        <v>-71843</v>
      </c>
    </row>
    <row r="20" spans="3:5" s="1" customFormat="1" ht="7.5" customHeight="1">
      <c r="C20" s="40"/>
      <c r="D20" s="15"/>
      <c r="E20" s="40"/>
    </row>
    <row r="21" spans="1:5" ht="12.75">
      <c r="A21" s="2" t="s">
        <v>89</v>
      </c>
      <c r="C21" s="41">
        <v>96</v>
      </c>
      <c r="D21" s="13"/>
      <c r="E21" s="41">
        <v>-78</v>
      </c>
    </row>
    <row r="22" spans="3:5" ht="12.75">
      <c r="C22" s="41"/>
      <c r="D22" s="13"/>
      <c r="E22" s="41"/>
    </row>
    <row r="23" spans="1:5" s="1" customFormat="1" ht="19.5" customHeight="1" thickBot="1">
      <c r="A23" s="97" t="s">
        <v>90</v>
      </c>
      <c r="B23" s="97"/>
      <c r="C23" s="98">
        <f>SUM(C17:C21)</f>
        <v>61275</v>
      </c>
      <c r="D23" s="97"/>
      <c r="E23" s="98">
        <f>SUM(E17:E21)</f>
        <v>47571</v>
      </c>
    </row>
    <row r="24" spans="1:5" s="1" customFormat="1" ht="19.5" customHeight="1">
      <c r="A24" s="15"/>
      <c r="B24" s="15"/>
      <c r="C24" s="16"/>
      <c r="D24" s="15"/>
      <c r="E24" s="16"/>
    </row>
    <row r="26" spans="1:5" ht="12.75">
      <c r="A26" s="94"/>
      <c r="B26" s="112" t="s">
        <v>82</v>
      </c>
      <c r="C26" s="112"/>
      <c r="D26" s="112" t="s">
        <v>83</v>
      </c>
      <c r="E26" s="112"/>
    </row>
    <row r="27" spans="1:5" ht="13.5" thickBot="1">
      <c r="A27" s="95"/>
      <c r="B27" s="96"/>
      <c r="C27" s="96" t="s">
        <v>38</v>
      </c>
      <c r="D27" s="113" t="s">
        <v>38</v>
      </c>
      <c r="E27" s="114"/>
    </row>
    <row r="28" spans="1:3" ht="12.75">
      <c r="A28" s="13"/>
      <c r="B28" s="99"/>
      <c r="C28" s="99"/>
    </row>
    <row r="29" spans="1:5" ht="12.75">
      <c r="A29" s="2" t="s">
        <v>91</v>
      </c>
      <c r="C29" s="41">
        <v>46699</v>
      </c>
      <c r="E29" s="41">
        <v>38456</v>
      </c>
    </row>
    <row r="30" spans="1:5" ht="12.75">
      <c r="A30" s="2" t="s">
        <v>92</v>
      </c>
      <c r="C30" s="41">
        <v>16078</v>
      </c>
      <c r="E30" s="41">
        <v>10617</v>
      </c>
    </row>
    <row r="31" spans="1:5" ht="12.75">
      <c r="A31" s="2" t="s">
        <v>93</v>
      </c>
      <c r="C31" s="41">
        <v>-1502</v>
      </c>
      <c r="E31" s="41">
        <v>-1502</v>
      </c>
    </row>
    <row r="32" spans="3:5" ht="12.75">
      <c r="C32" s="41"/>
      <c r="E32" s="41"/>
    </row>
    <row r="33" spans="1:5" ht="13.5" thickBot="1">
      <c r="A33" s="97"/>
      <c r="B33" s="97"/>
      <c r="C33" s="98">
        <f>SUM(C26:C31)</f>
        <v>61275</v>
      </c>
      <c r="D33" s="100"/>
      <c r="E33" s="98">
        <f>SUM(E26:E31)</f>
        <v>47571</v>
      </c>
    </row>
    <row r="34" ht="12.75">
      <c r="C34" s="41"/>
    </row>
    <row r="37" spans="1:6" ht="12.75">
      <c r="A37" s="102" t="s">
        <v>32</v>
      </c>
      <c r="B37" s="111"/>
      <c r="C37" s="111"/>
      <c r="D37" s="101"/>
      <c r="E37" s="101"/>
      <c r="F37" s="101"/>
    </row>
    <row r="38" spans="1:6" ht="12.75">
      <c r="A38" s="111"/>
      <c r="B38" s="111"/>
      <c r="C38" s="111"/>
      <c r="D38" s="82"/>
      <c r="E38" s="82"/>
      <c r="F38" s="82"/>
    </row>
    <row r="39" spans="1:3" ht="12.75">
      <c r="A39" s="46"/>
      <c r="B39" s="46"/>
      <c r="C39" s="46"/>
    </row>
  </sheetData>
  <mergeCells count="7">
    <mergeCell ref="A37:C38"/>
    <mergeCell ref="B8:C8"/>
    <mergeCell ref="D8:E8"/>
    <mergeCell ref="B26:C26"/>
    <mergeCell ref="D9:E9"/>
    <mergeCell ref="D26:E26"/>
    <mergeCell ref="D27:E27"/>
  </mergeCells>
  <printOptions horizontalCentered="1"/>
  <pageMargins left="1" right="0.75" top="1" bottom="1" header="0.5" footer="0.5"/>
  <pageSetup fitToHeight="1" fitToWidth="1" horizontalDpi="600" verticalDpi="600" orientation="portrait" scale="97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Landmarks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Liza</cp:lastModifiedBy>
  <cp:lastPrinted>2003-02-28T06:52:50Z</cp:lastPrinted>
  <dcterms:created xsi:type="dcterms:W3CDTF">2003-02-28T06:42:14Z</dcterms:created>
  <dcterms:modified xsi:type="dcterms:W3CDTF">2003-02-28T06:53:01Z</dcterms:modified>
  <cp:category/>
  <cp:version/>
  <cp:contentType/>
  <cp:contentStatus/>
</cp:coreProperties>
</file>